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atha\Advisory Board Dropbox\Nathan Cote\Nathan is working on\"/>
    </mc:Choice>
  </mc:AlternateContent>
  <xr:revisionPtr revIDLastSave="0" documentId="13_ncr:1_{4F509BA3-1EBD-44B9-A973-BE9FE951EA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pFin Projections Data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K13" i="2"/>
  <c r="T7" i="2" s="1"/>
  <c r="J13" i="2"/>
  <c r="I13" i="2"/>
  <c r="H13" i="2"/>
  <c r="Q13" i="2" s="1"/>
  <c r="G13" i="2"/>
  <c r="G16" i="2" s="1"/>
  <c r="F13" i="2"/>
  <c r="E13" i="2"/>
  <c r="D13" i="2"/>
  <c r="C13" i="2"/>
  <c r="B13" i="2"/>
  <c r="U8" i="2"/>
  <c r="S8" i="2"/>
  <c r="R8" i="2"/>
  <c r="P8" i="2"/>
  <c r="O8" i="2"/>
  <c r="N8" i="2"/>
  <c r="M8" i="2"/>
  <c r="U7" i="2"/>
  <c r="S7" i="2"/>
  <c r="R7" i="2"/>
  <c r="O7" i="2"/>
  <c r="P7" i="2" s="1"/>
  <c r="N7" i="2"/>
  <c r="M7" i="2"/>
  <c r="U6" i="2"/>
  <c r="S6" i="2"/>
  <c r="R6" i="2"/>
  <c r="P6" i="2"/>
  <c r="O6" i="2"/>
  <c r="N6" i="2"/>
  <c r="M6" i="2"/>
  <c r="U5" i="2"/>
  <c r="S5" i="2"/>
  <c r="R5" i="2"/>
  <c r="O5" i="2"/>
  <c r="P5" i="2" s="1"/>
  <c r="N5" i="2"/>
  <c r="M5" i="2"/>
  <c r="U4" i="2"/>
  <c r="T4" i="2"/>
  <c r="S4" i="2"/>
  <c r="R4" i="2"/>
  <c r="P4" i="2"/>
  <c r="O4" i="2"/>
  <c r="N4" i="2"/>
  <c r="M4" i="2"/>
  <c r="U3" i="2"/>
  <c r="S3" i="2"/>
  <c r="R3" i="2"/>
  <c r="O3" i="2"/>
  <c r="P3" i="2" s="1"/>
  <c r="N3" i="2"/>
  <c r="M3" i="2"/>
  <c r="U2" i="2"/>
  <c r="S2" i="2"/>
  <c r="R2" i="2"/>
  <c r="P2" i="2"/>
  <c r="O2" i="2"/>
  <c r="N2" i="2"/>
  <c r="M2" i="2"/>
  <c r="C1" i="2"/>
  <c r="D1" i="2" s="1"/>
  <c r="E1" i="2" s="1"/>
  <c r="F1" i="2" s="1"/>
  <c r="G1" i="2" s="1"/>
  <c r="H1" i="2" s="1"/>
  <c r="I1" i="2" s="1"/>
  <c r="J1" i="2" s="1"/>
  <c r="K1" i="2" s="1"/>
  <c r="L1" i="2" s="1"/>
  <c r="T8" i="2" l="1"/>
  <c r="T6" i="2"/>
  <c r="T2" i="2"/>
  <c r="T3" i="2"/>
  <c r="T5" i="2"/>
  <c r="S13" i="2"/>
</calcChain>
</file>

<file path=xl/sharedStrings.xml><?xml version="1.0" encoding="utf-8"?>
<sst xmlns="http://schemas.openxmlformats.org/spreadsheetml/2006/main" count="21" uniqueCount="21">
  <si>
    <t>%∆ 26-35</t>
  </si>
  <si>
    <t>% of FY26 Total</t>
  </si>
  <si>
    <t>∆ 25-26 (4)</t>
  </si>
  <si>
    <t>∆ 25-26 (%)</t>
  </si>
  <si>
    <t>∆FY26-31 ($)</t>
  </si>
  <si>
    <t>% in FY30</t>
  </si>
  <si>
    <r>
      <t>%</t>
    </r>
    <r>
      <rPr>
        <sz val="11"/>
        <color theme="1"/>
        <rFont val="Aptos Narrow"/>
        <family val="2"/>
      </rPr>
      <t>∆ Fy26-30</t>
    </r>
  </si>
  <si>
    <t>% in FY34</t>
  </si>
  <si>
    <r>
      <t>%</t>
    </r>
    <r>
      <rPr>
        <sz val="11"/>
        <color theme="1"/>
        <rFont val="Aptos Narrow"/>
        <family val="2"/>
      </rPr>
      <t>∆ Fy26-34</t>
    </r>
  </si>
  <si>
    <t>Senior Debt Service</t>
  </si>
  <si>
    <t>SRF Debt Service</t>
  </si>
  <si>
    <t>Variable Rate Debt Service</t>
  </si>
  <si>
    <t>Current Revenue for Capital</t>
  </si>
  <si>
    <t>CP Interest for Water Pipeline Program</t>
  </si>
  <si>
    <t>Debt Service Prepayment</t>
  </si>
  <si>
    <t>Chelsea Facility (Capital Lease)</t>
  </si>
  <si>
    <t>CORE Deposits</t>
  </si>
  <si>
    <t>Debt Service Assistance</t>
  </si>
  <si>
    <t>Variable Rate Savings</t>
  </si>
  <si>
    <t>Debt Escrow (Surplus)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</si>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</sst>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.000_);_(* \(#,##0.000\);_(* &quot;-&quot;?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2" fillId="0" borderId="0" xfId="0" applyFont="1"/>
    <xf numFmtId="164" fontId="0" fillId="0" borderId="0" xfId="1" applyNumberFormat="1" applyFont="1"/>
    <xf numFmtId="9" fontId="0" fillId="0" borderId="2" xfId="2" applyFont="1" applyBorder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0" fontId="0" fillId="2" borderId="0" xfId="0" applyFill="1"/>
    <xf numFmtId="164" fontId="0" fillId="2" borderId="0" xfId="1" applyNumberFormat="1" applyFont="1" applyFill="1"/>
    <xf numFmtId="9" fontId="0" fillId="2" borderId="2" xfId="2" applyFont="1" applyFill="1" applyBorder="1"/>
    <xf numFmtId="165" fontId="0" fillId="2" borderId="0" xfId="2" applyNumberFormat="1" applyFont="1" applyFill="1"/>
    <xf numFmtId="166" fontId="0" fillId="2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9" fontId="0" fillId="3" borderId="2" xfId="2" applyFont="1" applyFill="1" applyBorder="1"/>
    <xf numFmtId="165" fontId="0" fillId="3" borderId="0" xfId="2" applyNumberFormat="1" applyFont="1" applyFill="1"/>
    <xf numFmtId="166" fontId="0" fillId="3" borderId="0" xfId="0" applyNumberFormat="1" applyFill="1"/>
    <xf numFmtId="9" fontId="0" fillId="0" borderId="3" xfId="2" applyFont="1" applyBorder="1"/>
    <xf numFmtId="43" fontId="0" fillId="0" borderId="0" xfId="0" applyNumberForma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Capital</a:t>
            </a:r>
            <a:r>
              <a:rPr lang="en-US" baseline="0"/>
              <a:t> Finance Expenses FY26-FY30</a:t>
            </a:r>
          </a:p>
        </c:rich>
      </c:tx>
      <c:layout>
        <c:manualLayout>
          <c:xMode val="edge"/>
          <c:yMode val="edge"/>
          <c:x val="0.1871666666666666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'CapFin Projections Data'!$A$2</c:f>
              <c:strCache>
                <c:ptCount val="1"/>
                <c:pt idx="0">
                  <c:v>Senior Debt Service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Data'!$B$2:$I$2</c15:sqref>
                  </c15:fullRef>
                </c:ext>
              </c:extLst>
              <c:f>'CapFin Projections Data'!$C$2:$G$2</c:f>
              <c:numCache>
                <c:formatCode>_(* #,##0.000_);_(* \(#,##0.000\);_(* "-"??_);_(@_)</c:formatCode>
                <c:ptCount val="5"/>
                <c:pt idx="0">
                  <c:v>291891.799</c:v>
                </c:pt>
                <c:pt idx="1">
                  <c:v>341101</c:v>
                </c:pt>
                <c:pt idx="2">
                  <c:v>367012</c:v>
                </c:pt>
                <c:pt idx="3">
                  <c:v>412556</c:v>
                </c:pt>
                <c:pt idx="4">
                  <c:v>448553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E-47C1-87F1-3300A5EA9013}"/>
            </c:ext>
          </c:extLst>
        </c:ser>
        <c:ser>
          <c:idx val="1"/>
          <c:order val="1"/>
          <c:tx>
            <c:strRef>
              <c:f>'CapFin Projections Data'!$A$3</c:f>
              <c:strCache>
                <c:ptCount val="1"/>
                <c:pt idx="0">
                  <c:v>SRF Debt Service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Data'!$B$3:$I$3</c15:sqref>
                  </c15:fullRef>
                </c:ext>
              </c:extLst>
              <c:f>'CapFin Projections Data'!$C$3:$G$3</c:f>
              <c:numCache>
                <c:formatCode>_(* #,##0.000_);_(* \(#,##0.000\);_(* "-"??_);_(@_)</c:formatCode>
                <c:ptCount val="5"/>
                <c:pt idx="0">
                  <c:v>85383.398000000001</c:v>
                </c:pt>
                <c:pt idx="1">
                  <c:v>78651</c:v>
                </c:pt>
                <c:pt idx="2">
                  <c:v>47095</c:v>
                </c:pt>
                <c:pt idx="3">
                  <c:v>75483</c:v>
                </c:pt>
                <c:pt idx="4">
                  <c:v>73110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E-47C1-87F1-3300A5EA9013}"/>
            </c:ext>
          </c:extLst>
        </c:ser>
        <c:ser>
          <c:idx val="2"/>
          <c:order val="2"/>
          <c:tx>
            <c:strRef>
              <c:f>'CapFin Projections Data'!$A$4</c:f>
              <c:strCache>
                <c:ptCount val="1"/>
                <c:pt idx="0">
                  <c:v>Variable Rate Debt Service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Data'!$B$4:$I$4</c15:sqref>
                  </c15:fullRef>
                </c:ext>
              </c:extLst>
              <c:f>'CapFin Projections Data'!$C$4:$G$4</c:f>
              <c:numCache>
                <c:formatCode>_(* #,##0.000_);_(* \(#,##0.000\);_(* "-"??_);_(@_)</c:formatCode>
                <c:ptCount val="5"/>
                <c:pt idx="0">
                  <c:v>92132.967999999993</c:v>
                </c:pt>
                <c:pt idx="1">
                  <c:v>62238</c:v>
                </c:pt>
                <c:pt idx="2">
                  <c:v>49207</c:v>
                </c:pt>
                <c:pt idx="3">
                  <c:v>24701</c:v>
                </c:pt>
                <c:pt idx="4">
                  <c:v>14604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E-47C1-87F1-3300A5EA9013}"/>
            </c:ext>
          </c:extLst>
        </c:ser>
        <c:ser>
          <c:idx val="3"/>
          <c:order val="3"/>
          <c:tx>
            <c:strRef>
              <c:f>'CapFin Projections Data'!$A$5</c:f>
              <c:strCache>
                <c:ptCount val="1"/>
                <c:pt idx="0">
                  <c:v>Current Revenue for 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Data'!$B$5:$I$5</c15:sqref>
                  </c15:fullRef>
                </c:ext>
              </c:extLst>
              <c:f>'CapFin Projections Data'!$C$5:$G$5</c:f>
              <c:numCache>
                <c:formatCode>_(* #,##0.000_);_(* \(#,##0.000\);_(* "-"??_);_(@_)</c:formatCode>
                <c:ptCount val="5"/>
                <c:pt idx="0">
                  <c:v>21500</c:v>
                </c:pt>
                <c:pt idx="1">
                  <c:v>22500</c:v>
                </c:pt>
                <c:pt idx="2">
                  <c:v>23500</c:v>
                </c:pt>
                <c:pt idx="3">
                  <c:v>24500</c:v>
                </c:pt>
                <c:pt idx="4">
                  <c:v>25500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E-47C1-87F1-3300A5EA9013}"/>
            </c:ext>
          </c:extLst>
        </c:ser>
        <c:ser>
          <c:idx val="4"/>
          <c:order val="4"/>
          <c:tx>
            <c:strRef>
              <c:f>'CapFin Projections Data'!$A$6</c:f>
              <c:strCache>
                <c:ptCount val="1"/>
                <c:pt idx="0">
                  <c:v>CP Interest for Water Pipeline Program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Data'!$B$6:$I$6</c15:sqref>
                  </c15:fullRef>
                </c:ext>
              </c:extLst>
              <c:f>'CapFin Projections Data'!$C$6:$G$6</c:f>
              <c:numCache>
                <c:formatCode>_(* #,##0.000_);_(* \(#,##0.000\);_(* "-"??_);_(@_)</c:formatCode>
                <c:ptCount val="5"/>
                <c:pt idx="0">
                  <c:v>9984.5300000000007</c:v>
                </c:pt>
                <c:pt idx="1">
                  <c:v>9985</c:v>
                </c:pt>
                <c:pt idx="2">
                  <c:v>9985</c:v>
                </c:pt>
                <c:pt idx="3">
                  <c:v>9985</c:v>
                </c:pt>
                <c:pt idx="4">
                  <c:v>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E-47C1-87F1-3300A5EA9013}"/>
            </c:ext>
          </c:extLst>
        </c:ser>
        <c:ser>
          <c:idx val="5"/>
          <c:order val="5"/>
          <c:tx>
            <c:strRef>
              <c:f>'CapFin Projections Data'!$A$7</c:f>
              <c:strCache>
                <c:ptCount val="1"/>
                <c:pt idx="0">
                  <c:v>Debt Service Prepayment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Data'!$B$7:$I$7</c15:sqref>
                  </c15:fullRef>
                </c:ext>
              </c:extLst>
              <c:f>'CapFin Projections Data'!$C$7:$G$7</c:f>
              <c:numCache>
                <c:formatCode>_(* #,##0.000_);_(* \(#,##0.000\);_(* "-"??_);_(@_)</c:formatCode>
                <c:ptCount val="5"/>
                <c:pt idx="0">
                  <c:v>8500</c:v>
                </c:pt>
                <c:pt idx="1">
                  <c:v>10500</c:v>
                </c:pt>
                <c:pt idx="2">
                  <c:v>10500</c:v>
                </c:pt>
                <c:pt idx="3">
                  <c:v>8000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E-47C1-87F1-3300A5EA9013}"/>
            </c:ext>
          </c:extLst>
        </c:ser>
        <c:ser>
          <c:idx val="6"/>
          <c:order val="6"/>
          <c:tx>
            <c:strRef>
              <c:f>'CapFin Projections Data'!$A$8</c:f>
              <c:strCache>
                <c:ptCount val="1"/>
                <c:pt idx="0">
                  <c:v>Chelsea Facility (Capital Lease)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'CapFin Projections Data'!$B$1:$I$1</c15:sqref>
                  </c15:fullRef>
                </c:ext>
              </c:extLst>
              <c:f>'CapFin Projections Data'!$C$1:$G$1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'CapFin Projections Data'!$B$8:$I$8</c15:sqref>
                  </c15:fullRef>
                </c:ext>
              </c:extLst>
              <c:f>'CapFin Projections Data'!$C$8:$G$8</c:f>
              <c:numCache>
                <c:formatCode>_(* #,##0.000_);_(* \(#,##0.000\);_(* "-"??_);_(@_)</c:formatCode>
                <c:ptCount val="5"/>
                <c:pt idx="0">
                  <c:v>3217.06</c:v>
                </c:pt>
                <c:pt idx="1">
                  <c:v>3217.06</c:v>
                </c:pt>
                <c:pt idx="2">
                  <c:v>3217.06</c:v>
                </c:pt>
                <c:pt idx="3">
                  <c:v>3217.06</c:v>
                </c:pt>
                <c:pt idx="4">
                  <c:v>3217.06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E-47C1-87F1-3300A5EA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277824"/>
        <c:axId val="1608276864"/>
      </c:areaChart>
      <c:catAx>
        <c:axId val="16082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276864"/>
        <c:crosses val="autoZero"/>
        <c:auto val="1"/>
        <c:lblAlgn val="ctr"/>
        <c:lblOffset val="100"/>
        <c:noMultiLvlLbl val="0"/>
      </c:catAx>
      <c:valAx>
        <c:axId val="160827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_);_(* \(#,##0.0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277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14</xdr:row>
      <xdr:rowOff>4762</xdr:rowOff>
    </xdr:from>
    <xdr:to>
      <xdr:col>6</xdr:col>
      <xdr:colOff>57150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183D39-457B-4289-B925-E240404EA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ha\Advisory%20Board%20Dropbox\Nathan%20Cote\Nathan%20is%20working%20on\PFY26%20Cap%20Fin.xlsx" TargetMode="External"/><Relationship Id="rId1" Type="http://schemas.openxmlformats.org/officeDocument/2006/relationships/externalLinkPath" Target="PFY26%20Cap%20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ne Item Data"/>
      <sheetName val="Debt by Type Donut"/>
      <sheetName val="CapFin Projections Data"/>
      <sheetName val="CapFin - Combined Chart"/>
      <sheetName val="CapFin Projections-Sewer"/>
      <sheetName val="CapFin-Sewer Chart"/>
      <sheetName val="1.0 Utility Detail"/>
      <sheetName val="CapFin Projections-Water"/>
      <sheetName val="CapFin-Water Chart"/>
      <sheetName val="DS%"/>
      <sheetName val="Legacy DS vs Op"/>
      <sheetName val="Defeasance"/>
      <sheetName val="Variable Rate"/>
      <sheetName val="Carroll Sheet"/>
      <sheetName val="Legacy Tables_1"/>
      <sheetName val="Legacy Tables_2"/>
      <sheetName val="Style Sheet"/>
    </sheetNames>
    <sheetDataSet>
      <sheetData sheetId="0"/>
      <sheetData sheetId="2">
        <row r="1">
          <cell r="B1">
            <v>2025</v>
          </cell>
          <cell r="C1">
            <v>2026</v>
          </cell>
          <cell r="D1">
            <v>2027</v>
          </cell>
          <cell r="E1">
            <v>2028</v>
          </cell>
          <cell r="F1">
            <v>2029</v>
          </cell>
          <cell r="G1">
            <v>2030</v>
          </cell>
          <cell r="H1">
            <v>2031</v>
          </cell>
          <cell r="I1">
            <v>2032</v>
          </cell>
        </row>
        <row r="2">
          <cell r="A2" t="str">
            <v>Senior Debt Service</v>
          </cell>
          <cell r="B2">
            <v>315206.72100000002</v>
          </cell>
          <cell r="C2">
            <v>291891.799</v>
          </cell>
          <cell r="D2">
            <v>341101</v>
          </cell>
          <cell r="E2">
            <v>367012</v>
          </cell>
          <cell r="F2">
            <v>412556</v>
          </cell>
          <cell r="G2">
            <v>448553</v>
          </cell>
          <cell r="H2">
            <v>500061</v>
          </cell>
          <cell r="I2">
            <v>524379</v>
          </cell>
        </row>
        <row r="3">
          <cell r="A3" t="str">
            <v>SRF Debt Service</v>
          </cell>
          <cell r="B3">
            <v>85449.150999999998</v>
          </cell>
          <cell r="C3">
            <v>85383.398000000001</v>
          </cell>
          <cell r="D3">
            <v>78651</v>
          </cell>
          <cell r="E3">
            <v>47095</v>
          </cell>
          <cell r="F3">
            <v>75483</v>
          </cell>
          <cell r="G3">
            <v>73110</v>
          </cell>
          <cell r="H3">
            <v>69606</v>
          </cell>
          <cell r="I3">
            <v>71691</v>
          </cell>
        </row>
        <row r="4">
          <cell r="A4" t="str">
            <v>Variable Rate Debt Service</v>
          </cell>
          <cell r="B4">
            <v>64768.074000000001</v>
          </cell>
          <cell r="C4">
            <v>92132.967999999993</v>
          </cell>
          <cell r="D4">
            <v>62238</v>
          </cell>
          <cell r="E4">
            <v>49207</v>
          </cell>
          <cell r="F4">
            <v>24701</v>
          </cell>
          <cell r="G4">
            <v>14604</v>
          </cell>
          <cell r="H4">
            <v>14545</v>
          </cell>
          <cell r="I4">
            <v>8517</v>
          </cell>
        </row>
        <row r="5">
          <cell r="A5" t="str">
            <v>Current Revenue for Capital</v>
          </cell>
          <cell r="B5">
            <v>20200</v>
          </cell>
          <cell r="C5">
            <v>21500</v>
          </cell>
          <cell r="D5">
            <v>22500</v>
          </cell>
          <cell r="E5">
            <v>23500</v>
          </cell>
          <cell r="F5">
            <v>24500</v>
          </cell>
          <cell r="G5">
            <v>25500</v>
          </cell>
          <cell r="H5">
            <v>26500</v>
          </cell>
          <cell r="I5">
            <v>27500</v>
          </cell>
        </row>
        <row r="6">
          <cell r="A6" t="str">
            <v>CP Interest for Water Pipeline Program</v>
          </cell>
          <cell r="B6">
            <v>9827.6610000000001</v>
          </cell>
          <cell r="C6">
            <v>9984.5300000000007</v>
          </cell>
          <cell r="D6">
            <v>9985</v>
          </cell>
          <cell r="E6">
            <v>9985</v>
          </cell>
          <cell r="F6">
            <v>9985</v>
          </cell>
          <cell r="G6">
            <v>9985</v>
          </cell>
          <cell r="H6">
            <v>9985</v>
          </cell>
          <cell r="I6">
            <v>9985</v>
          </cell>
        </row>
        <row r="7">
          <cell r="A7" t="str">
            <v>Debt Service Prepayment</v>
          </cell>
          <cell r="B7">
            <v>5500</v>
          </cell>
          <cell r="C7">
            <v>8500</v>
          </cell>
          <cell r="D7">
            <v>10500</v>
          </cell>
          <cell r="E7">
            <v>10500</v>
          </cell>
          <cell r="F7">
            <v>8000</v>
          </cell>
          <cell r="G7">
            <v>0</v>
          </cell>
          <cell r="H7">
            <v>30000</v>
          </cell>
          <cell r="I7">
            <v>4000</v>
          </cell>
        </row>
        <row r="8">
          <cell r="A8" t="str">
            <v>Chelsea Facility (Capital Lease)</v>
          </cell>
          <cell r="B8">
            <v>3217.06</v>
          </cell>
          <cell r="C8">
            <v>3217.06</v>
          </cell>
          <cell r="D8">
            <v>3217.06</v>
          </cell>
          <cell r="E8">
            <v>3217.06</v>
          </cell>
          <cell r="F8">
            <v>3217.06</v>
          </cell>
          <cell r="G8">
            <v>3217.06</v>
          </cell>
          <cell r="H8">
            <v>3217.06</v>
          </cell>
          <cell r="I8">
            <v>3217.06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E654-CDA4-4125-9296-04B0D3689CCF}">
  <dimension ref="A1:U16"/>
  <sheetViews>
    <sheetView tabSelected="1" workbookViewId="0">
      <selection activeCell="A2" sqref="A2:H24"/>
    </sheetView>
  </sheetViews>
  <sheetFormatPr defaultRowHeight="15" x14ac:dyDescent="0.25"/>
  <cols>
    <col min="1" max="1" width="36.85546875" customWidth="1"/>
    <col min="2" max="2" width="12.7109375" customWidth="1"/>
    <col min="3" max="12" width="12.5703125" bestFit="1" customWidth="1"/>
    <col min="13" max="13" width="12.5703125" customWidth="1"/>
    <col min="15" max="15" width="12.28515625" customWidth="1"/>
    <col min="16" max="16" width="11.28515625" customWidth="1"/>
    <col min="17" max="17" width="21.28515625" customWidth="1"/>
  </cols>
  <sheetData>
    <row r="1" spans="1:21" x14ac:dyDescent="0.25">
      <c r="B1">
        <v>2025</v>
      </c>
      <c r="C1">
        <f>+B1+1</f>
        <v>2026</v>
      </c>
      <c r="D1">
        <f t="shared" ref="D1:L1" si="0">+C1+1</f>
        <v>2027</v>
      </c>
      <c r="E1">
        <f t="shared" si="0"/>
        <v>2028</v>
      </c>
      <c r="F1">
        <f t="shared" si="0"/>
        <v>2029</v>
      </c>
      <c r="G1">
        <f t="shared" si="0"/>
        <v>2030</v>
      </c>
      <c r="H1">
        <f t="shared" si="0"/>
        <v>2031</v>
      </c>
      <c r="I1">
        <f t="shared" si="0"/>
        <v>2032</v>
      </c>
      <c r="J1">
        <f t="shared" si="0"/>
        <v>2033</v>
      </c>
      <c r="K1">
        <f t="shared" si="0"/>
        <v>2034</v>
      </c>
      <c r="L1">
        <f t="shared" si="0"/>
        <v>2035</v>
      </c>
      <c r="M1" s="1" t="s">
        <v>0</v>
      </c>
      <c r="N1" t="s">
        <v>1</v>
      </c>
      <c r="O1" s="2" t="s">
        <v>2</v>
      </c>
      <c r="P1" s="2" t="s">
        <v>3</v>
      </c>
      <c r="Q1" s="2" t="s">
        <v>4</v>
      </c>
      <c r="R1" t="s">
        <v>5</v>
      </c>
      <c r="S1" t="s">
        <v>6</v>
      </c>
      <c r="T1" t="s">
        <v>7</v>
      </c>
      <c r="U1" t="s">
        <v>8</v>
      </c>
    </row>
    <row r="2" spans="1:21" x14ac:dyDescent="0.25">
      <c r="A2" t="s">
        <v>9</v>
      </c>
      <c r="B2" s="3">
        <v>315206.72100000002</v>
      </c>
      <c r="C2" s="3">
        <v>291891.799</v>
      </c>
      <c r="D2" s="3">
        <v>341101</v>
      </c>
      <c r="E2" s="3">
        <v>367012</v>
      </c>
      <c r="F2" s="3">
        <v>412556</v>
      </c>
      <c r="G2" s="3">
        <v>448553</v>
      </c>
      <c r="H2" s="3">
        <v>500061</v>
      </c>
      <c r="I2" s="3">
        <v>524379</v>
      </c>
      <c r="J2" s="3">
        <v>554861</v>
      </c>
      <c r="K2" s="3">
        <v>592930</v>
      </c>
      <c r="L2" s="3">
        <v>594856</v>
      </c>
      <c r="M2" s="4">
        <f>(L2-C2)/C2</f>
        <v>1.0379332411459767</v>
      </c>
      <c r="N2" s="5">
        <f>+C2/$C$13</f>
        <v>0.56942302824494628</v>
      </c>
      <c r="O2" s="6">
        <f>+C2-B2</f>
        <v>-23314.92200000002</v>
      </c>
      <c r="P2" s="5">
        <f>+O2/B2</f>
        <v>-7.396708396963407E-2</v>
      </c>
      <c r="R2" s="5">
        <f>+G2/$G$13</f>
        <v>0.78013415191419166</v>
      </c>
      <c r="S2" s="7">
        <f>(G2-$C$2)/$C$2</f>
        <v>0.53670984089552998</v>
      </c>
      <c r="T2" s="5">
        <f>+K2/$K$13</f>
        <v>0.82489666775580717</v>
      </c>
      <c r="U2" s="7">
        <f>(L2-$C$2)/$C$2</f>
        <v>1.0379332411459767</v>
      </c>
    </row>
    <row r="3" spans="1:21" s="8" customFormat="1" x14ac:dyDescent="0.25">
      <c r="A3" s="8" t="s">
        <v>10</v>
      </c>
      <c r="B3" s="9">
        <v>85449.150999999998</v>
      </c>
      <c r="C3" s="9">
        <v>85383.398000000001</v>
      </c>
      <c r="D3" s="9">
        <v>78651</v>
      </c>
      <c r="E3" s="9">
        <v>47095</v>
      </c>
      <c r="F3" s="9">
        <v>75483</v>
      </c>
      <c r="G3" s="9">
        <v>73110</v>
      </c>
      <c r="H3" s="9">
        <v>69606</v>
      </c>
      <c r="I3" s="9">
        <v>71691</v>
      </c>
      <c r="J3" s="9">
        <v>68040</v>
      </c>
      <c r="K3" s="9">
        <v>68810</v>
      </c>
      <c r="L3" s="9">
        <v>67678</v>
      </c>
      <c r="M3" s="10">
        <f t="shared" ref="M3:M8" si="1">(L3-C3)/C3</f>
        <v>-0.20736347363453492</v>
      </c>
      <c r="N3" s="11">
        <f t="shared" ref="N3:N8" si="2">+C3/$C$13</f>
        <v>0.16656608105321757</v>
      </c>
      <c r="O3" s="12">
        <f t="shared" ref="O3:O4" si="3">+C3-B3</f>
        <v>-65.752999999996973</v>
      </c>
      <c r="P3" s="11">
        <f t="shared" ref="P3:P4" si="4">+O3/B3</f>
        <v>-7.6949857582548687E-4</v>
      </c>
      <c r="R3" s="11">
        <f t="shared" ref="R3:R8" si="5">+G3/$G$13</f>
        <v>0.12715466811379381</v>
      </c>
      <c r="S3" s="7">
        <f t="shared" ref="S3:S8" si="6">(G3-C3)/C3</f>
        <v>-0.14374454855966262</v>
      </c>
      <c r="T3" s="11">
        <f t="shared" ref="T3:T8" si="7">+K3/$K$13</f>
        <v>9.5729917036205106E-2</v>
      </c>
      <c r="U3" s="7">
        <f t="shared" ref="U3:U8" si="8">(L3-$C$2)/$C$2</f>
        <v>-0.76814011139792249</v>
      </c>
    </row>
    <row r="4" spans="1:21" s="13" customFormat="1" x14ac:dyDescent="0.25">
      <c r="A4" s="13" t="s">
        <v>11</v>
      </c>
      <c r="B4" s="14">
        <v>64768.074000000001</v>
      </c>
      <c r="C4" s="14">
        <v>92132.967999999993</v>
      </c>
      <c r="D4" s="14">
        <v>62238</v>
      </c>
      <c r="E4" s="14">
        <v>49207</v>
      </c>
      <c r="F4" s="14">
        <v>24701</v>
      </c>
      <c r="G4" s="14">
        <v>14604</v>
      </c>
      <c r="H4" s="14">
        <v>14545</v>
      </c>
      <c r="I4" s="14">
        <v>8517</v>
      </c>
      <c r="J4" s="14">
        <v>13872</v>
      </c>
      <c r="K4" s="14">
        <v>14351</v>
      </c>
      <c r="L4" s="14">
        <v>14668</v>
      </c>
      <c r="M4" s="15">
        <f t="shared" si="1"/>
        <v>-0.8407953166123987</v>
      </c>
      <c r="N4" s="16">
        <f t="shared" si="2"/>
        <v>0.17973315392720138</v>
      </c>
      <c r="O4" s="17">
        <f t="shared" si="3"/>
        <v>27364.893999999993</v>
      </c>
      <c r="P4" s="16">
        <f t="shared" si="4"/>
        <v>0.42250590931575321</v>
      </c>
      <c r="R4" s="16">
        <f t="shared" si="5"/>
        <v>2.5399627590395907E-2</v>
      </c>
      <c r="S4" s="7">
        <f t="shared" si="6"/>
        <v>-0.84148996480825411</v>
      </c>
      <c r="T4" s="16">
        <f t="shared" si="7"/>
        <v>1.9965412576465332E-2</v>
      </c>
      <c r="U4" s="7">
        <f t="shared" si="8"/>
        <v>-0.94974850252644472</v>
      </c>
    </row>
    <row r="5" spans="1:21" x14ac:dyDescent="0.25">
      <c r="A5" t="s">
        <v>12</v>
      </c>
      <c r="B5" s="3">
        <v>20200</v>
      </c>
      <c r="C5" s="3">
        <v>21500</v>
      </c>
      <c r="D5" s="3">
        <v>22500</v>
      </c>
      <c r="E5" s="3">
        <v>23500</v>
      </c>
      <c r="F5" s="3">
        <v>24500</v>
      </c>
      <c r="G5" s="3">
        <v>25500</v>
      </c>
      <c r="H5" s="3">
        <v>26500</v>
      </c>
      <c r="I5" s="3">
        <v>27500</v>
      </c>
      <c r="J5" s="3">
        <v>28500</v>
      </c>
      <c r="K5" s="3">
        <v>29500</v>
      </c>
      <c r="L5" s="3">
        <v>30500</v>
      </c>
      <c r="M5" s="4">
        <f t="shared" si="1"/>
        <v>0.41860465116279072</v>
      </c>
      <c r="N5" s="5">
        <f t="shared" si="2"/>
        <v>4.1942237326326341E-2</v>
      </c>
      <c r="O5" s="6">
        <f>+C5-B5</f>
        <v>1300</v>
      </c>
      <c r="P5" s="5">
        <f>+O5/B5</f>
        <v>6.4356435643564358E-2</v>
      </c>
      <c r="R5" s="5">
        <f t="shared" si="5"/>
        <v>4.4350212514043794E-2</v>
      </c>
      <c r="S5" s="7">
        <f t="shared" si="6"/>
        <v>0.18604651162790697</v>
      </c>
      <c r="T5" s="5">
        <f t="shared" si="7"/>
        <v>4.1041019511234567E-2</v>
      </c>
      <c r="U5" s="7">
        <f t="shared" si="8"/>
        <v>-0.89550922600603799</v>
      </c>
    </row>
    <row r="6" spans="1:21" x14ac:dyDescent="0.25">
      <c r="A6" t="s">
        <v>13</v>
      </c>
      <c r="B6" s="3">
        <v>9827.6610000000001</v>
      </c>
      <c r="C6" s="3">
        <v>9984.5300000000007</v>
      </c>
      <c r="D6" s="3">
        <v>9985</v>
      </c>
      <c r="E6" s="3">
        <v>9985</v>
      </c>
      <c r="F6" s="3">
        <v>9985</v>
      </c>
      <c r="G6" s="3">
        <v>9985</v>
      </c>
      <c r="H6" s="3">
        <v>9985</v>
      </c>
      <c r="I6" s="3">
        <v>9985</v>
      </c>
      <c r="J6" s="3">
        <v>9985</v>
      </c>
      <c r="K6" s="3">
        <v>9985</v>
      </c>
      <c r="L6" s="3">
        <v>9985</v>
      </c>
      <c r="M6" s="4">
        <f t="shared" si="1"/>
        <v>4.7072821655034849E-5</v>
      </c>
      <c r="N6" s="5">
        <f t="shared" si="2"/>
        <v>1.9477838458224424E-2</v>
      </c>
      <c r="O6" s="6">
        <f t="shared" ref="O6:O8" si="9">+C6-B6</f>
        <v>156.8690000000006</v>
      </c>
      <c r="P6" s="5">
        <f t="shared" ref="P6:P8" si="10">+O6/B6</f>
        <v>1.5961987292805541E-2</v>
      </c>
      <c r="R6" s="5">
        <f t="shared" si="5"/>
        <v>1.7366151841283425E-2</v>
      </c>
      <c r="S6" s="7">
        <f t="shared" si="6"/>
        <v>4.7072821655034849E-5</v>
      </c>
      <c r="T6" s="5">
        <f t="shared" si="7"/>
        <v>1.3891341688802615E-2</v>
      </c>
      <c r="U6" s="7">
        <f t="shared" si="8"/>
        <v>-0.96579211874328819</v>
      </c>
    </row>
    <row r="7" spans="1:21" x14ac:dyDescent="0.25">
      <c r="A7" t="s">
        <v>14</v>
      </c>
      <c r="B7" s="3">
        <v>5500</v>
      </c>
      <c r="C7" s="3">
        <v>8500</v>
      </c>
      <c r="D7" s="3">
        <v>10500</v>
      </c>
      <c r="E7" s="3">
        <v>10500</v>
      </c>
      <c r="F7" s="3">
        <v>8000</v>
      </c>
      <c r="G7" s="3">
        <v>0</v>
      </c>
      <c r="H7" s="3">
        <v>30000</v>
      </c>
      <c r="I7" s="3">
        <v>4000</v>
      </c>
      <c r="J7" s="3">
        <v>9000</v>
      </c>
      <c r="K7" s="3">
        <v>0</v>
      </c>
      <c r="L7" s="3">
        <v>0</v>
      </c>
      <c r="M7" s="4">
        <f t="shared" si="1"/>
        <v>-1</v>
      </c>
      <c r="N7" s="5">
        <f t="shared" si="2"/>
        <v>1.6581814756919715E-2</v>
      </c>
      <c r="O7" s="6">
        <f t="shared" si="9"/>
        <v>3000</v>
      </c>
      <c r="P7" s="5">
        <f t="shared" si="10"/>
        <v>0.54545454545454541</v>
      </c>
      <c r="R7" s="5">
        <f t="shared" si="5"/>
        <v>0</v>
      </c>
      <c r="S7" s="7">
        <f t="shared" si="6"/>
        <v>-1</v>
      </c>
      <c r="T7" s="5">
        <f t="shared" si="7"/>
        <v>0</v>
      </c>
      <c r="U7" s="7">
        <f t="shared" si="8"/>
        <v>-1</v>
      </c>
    </row>
    <row r="8" spans="1:21" x14ac:dyDescent="0.25">
      <c r="A8" t="s">
        <v>15</v>
      </c>
      <c r="B8" s="3">
        <v>3217.06</v>
      </c>
      <c r="C8" s="3">
        <v>3217.06</v>
      </c>
      <c r="D8" s="3">
        <v>3217.06</v>
      </c>
      <c r="E8" s="3">
        <v>3217.06</v>
      </c>
      <c r="F8" s="3">
        <v>3217.06</v>
      </c>
      <c r="G8" s="3">
        <v>3217.06</v>
      </c>
      <c r="H8" s="3">
        <v>3217.06</v>
      </c>
      <c r="I8" s="3">
        <v>3217.06</v>
      </c>
      <c r="J8" s="3">
        <v>3217.06</v>
      </c>
      <c r="K8" s="3">
        <v>3217.06</v>
      </c>
      <c r="L8" s="3">
        <v>3217.06</v>
      </c>
      <c r="M8" s="18">
        <f t="shared" si="1"/>
        <v>0</v>
      </c>
      <c r="N8" s="5">
        <f t="shared" si="2"/>
        <v>6.2758462331642517E-3</v>
      </c>
      <c r="O8" s="6">
        <f t="shared" si="9"/>
        <v>0</v>
      </c>
      <c r="P8" s="19">
        <f t="shared" si="10"/>
        <v>0</v>
      </c>
      <c r="R8" s="5">
        <f t="shared" si="5"/>
        <v>5.5951880262913615E-3</v>
      </c>
      <c r="S8" s="7">
        <f t="shared" si="6"/>
        <v>0</v>
      </c>
      <c r="T8" s="5">
        <f t="shared" si="7"/>
        <v>4.4756414314851617E-3</v>
      </c>
      <c r="U8" s="7">
        <f t="shared" si="8"/>
        <v>-0.98897858723327814</v>
      </c>
    </row>
    <row r="9" spans="1:21" x14ac:dyDescent="0.25">
      <c r="A9" t="s">
        <v>16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/>
    </row>
    <row r="10" spans="1:21" x14ac:dyDescent="0.25">
      <c r="A10" t="s">
        <v>17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/>
    </row>
    <row r="11" spans="1:21" x14ac:dyDescent="0.25">
      <c r="A11" t="s">
        <v>18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/>
    </row>
    <row r="12" spans="1:21" x14ac:dyDescent="0.25">
      <c r="A12" t="s">
        <v>19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1" x14ac:dyDescent="0.25">
      <c r="A13" s="20" t="s">
        <v>20</v>
      </c>
      <c r="B13" s="3">
        <f>SUM(B2:B12)</f>
        <v>504168.66700000007</v>
      </c>
      <c r="C13" s="3">
        <f t="shared" ref="C13:L13" si="11">SUM(C2:C12)</f>
        <v>512609.755</v>
      </c>
      <c r="D13" s="3">
        <f t="shared" si="11"/>
        <v>528192.06000000006</v>
      </c>
      <c r="E13" s="3">
        <f t="shared" si="11"/>
        <v>510516.06</v>
      </c>
      <c r="F13" s="3">
        <f>SUM(F2:F12)</f>
        <v>558442.06000000006</v>
      </c>
      <c r="G13" s="3">
        <f t="shared" si="11"/>
        <v>574969.06000000006</v>
      </c>
      <c r="H13" s="3">
        <f t="shared" si="11"/>
        <v>653914.06000000006</v>
      </c>
      <c r="I13" s="3">
        <f t="shared" si="11"/>
        <v>649289.06000000006</v>
      </c>
      <c r="J13" s="3">
        <f t="shared" si="11"/>
        <v>687475.06</v>
      </c>
      <c r="K13" s="3">
        <f t="shared" si="11"/>
        <v>718793.06</v>
      </c>
      <c r="L13" s="3">
        <f t="shared" si="11"/>
        <v>720904.06</v>
      </c>
      <c r="M13" s="3"/>
      <c r="Q13" s="19">
        <f>(+H13-C13)*1000</f>
        <v>141304305.00000006</v>
      </c>
      <c r="S13" s="7">
        <f t="shared" ref="S13" si="12">(G13-C13)/C13</f>
        <v>0.12165064045650097</v>
      </c>
    </row>
    <row r="16" spans="1:21" x14ac:dyDescent="0.25">
      <c r="G16">
        <f>(+G13-C13)/C13</f>
        <v>0.12165064045650097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CapFin Projections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Cote</dc:creator>
  <cp:lastModifiedBy>Nathan Cote</cp:lastModifiedBy>
  <dcterms:created xsi:type="dcterms:W3CDTF">2015-06-05T18:17:20Z</dcterms:created>
  <dcterms:modified xsi:type="dcterms:W3CDTF">2026-04-15T18:06:00Z</dcterms:modified>
</cp:coreProperties>
</file>